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第二次竞价 (2)" sheetId="1" r:id="rId1"/>
  </sheets>
  <calcPr calcId="144525"/>
</workbook>
</file>

<file path=xl/sharedStrings.xml><?xml version="1.0" encoding="utf-8"?>
<sst xmlns="http://schemas.openxmlformats.org/spreadsheetml/2006/main" count="113" uniqueCount="77">
  <si>
    <t>北大荒集团黑龙江绥棱农场有限公司2023年土地承包经营权拍品明细表（二轮）</t>
  </si>
  <si>
    <t>序号</t>
  </si>
  <si>
    <t>单位</t>
  </si>
  <si>
    <t>地 号</t>
  </si>
  <si>
    <t>单块面积（亩）</t>
  </si>
  <si>
    <t>标的总面积（亩）</t>
  </si>
  <si>
    <t>成交后向公司交缴纳其他费用明细</t>
  </si>
  <si>
    <r>
      <rPr>
        <b/>
        <sz val="12"/>
        <rFont val="宋体"/>
        <charset val="134"/>
        <scheme val="minor"/>
      </rPr>
      <t>起拍价</t>
    </r>
    <r>
      <rPr>
        <b/>
        <sz val="10"/>
        <rFont val="宋体"/>
        <charset val="134"/>
        <scheme val="minor"/>
      </rPr>
      <t>（元/亩）</t>
    </r>
  </si>
  <si>
    <t>2023年种植作物要求及备注</t>
  </si>
  <si>
    <t>合同保证金合计（元）</t>
  </si>
  <si>
    <t>种植保证金合计（元）</t>
  </si>
  <si>
    <t>一事一议合计（元）</t>
  </si>
  <si>
    <t>作业费合计（元）</t>
  </si>
  <si>
    <t>肥料合计（元）</t>
  </si>
  <si>
    <t>费用总计（元）</t>
  </si>
  <si>
    <t>第一作业区</t>
  </si>
  <si>
    <t>4号南22-1</t>
  </si>
  <si>
    <t>无树影地补贴种植大豆</t>
  </si>
  <si>
    <t>4号南22-2</t>
  </si>
  <si>
    <t>桥头镇27-4</t>
  </si>
  <si>
    <t>无树影地补贴，种植大豆</t>
  </si>
  <si>
    <t>5垧地</t>
  </si>
  <si>
    <t>无树影地补贴，种植大豆，含肥</t>
  </si>
  <si>
    <t>2号药材西边</t>
  </si>
  <si>
    <t>第二作业区</t>
  </si>
  <si>
    <t>2号地西</t>
  </si>
  <si>
    <t>必须种植大豆，按大豆肥，没有尿素，没有树影地补贴</t>
  </si>
  <si>
    <t>南偏脸4</t>
  </si>
  <si>
    <t>必须种植大豆，含肥，没有树影地补贴</t>
  </si>
  <si>
    <t>4号北小块地</t>
  </si>
  <si>
    <t>必须种植玉米，含肥，没有树影地补贴</t>
  </si>
  <si>
    <t>9号地竞价地</t>
  </si>
  <si>
    <t>药材地</t>
  </si>
  <si>
    <t>西六北</t>
  </si>
  <si>
    <t>第三作业区</t>
  </si>
  <si>
    <t>七号沟南</t>
  </si>
  <si>
    <t>此地块无树影地补贴</t>
  </si>
  <si>
    <t>七号沟北</t>
  </si>
  <si>
    <t>黑加仑</t>
  </si>
  <si>
    <t>18号北3垧3</t>
  </si>
  <si>
    <t>南山头</t>
  </si>
  <si>
    <t>第四作业区</t>
  </si>
  <si>
    <t>D30 风化石山下头</t>
  </si>
  <si>
    <t>种植大豆</t>
  </si>
  <si>
    <t>D11   太阳岛</t>
  </si>
  <si>
    <t>D13   药材地</t>
  </si>
  <si>
    <t>D16   九垧九</t>
  </si>
  <si>
    <t>D27   围山转</t>
  </si>
  <si>
    <t>D27-1 围山转</t>
  </si>
  <si>
    <t>D27-2 围山转</t>
  </si>
  <si>
    <t>D29   场院南</t>
  </si>
  <si>
    <t>D9    杨树林</t>
  </si>
  <si>
    <t>2-3   2号南道南</t>
  </si>
  <si>
    <t>2-4   2号南道南</t>
  </si>
  <si>
    <t>2-4-1 2号南道南</t>
  </si>
  <si>
    <t>2-4-2 2号南道南</t>
  </si>
  <si>
    <t>2-4-3 2号南道南</t>
  </si>
  <si>
    <t>2-4-4 2号南道南</t>
  </si>
  <si>
    <t>第八作业区</t>
  </si>
  <si>
    <t>9-4</t>
  </si>
  <si>
    <t>9-5</t>
  </si>
  <si>
    <t>9-6</t>
  </si>
  <si>
    <t>9-3</t>
  </si>
  <si>
    <t>9-7</t>
  </si>
  <si>
    <t>9-7-1</t>
  </si>
  <si>
    <t>9-7-2</t>
  </si>
  <si>
    <t>东十北</t>
  </si>
  <si>
    <t>9-2-2</t>
  </si>
  <si>
    <t>9--1</t>
  </si>
  <si>
    <t>种植玉米，9号地东没有树影地</t>
  </si>
  <si>
    <t>北三北</t>
  </si>
  <si>
    <t>10--3</t>
  </si>
  <si>
    <t>种植大豆，东十东没有树影地</t>
  </si>
  <si>
    <t>十一作业区</t>
  </si>
  <si>
    <t>4-2</t>
  </si>
  <si>
    <t>位置4-2西测、没有树影地补贴、必须种笨玉米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</si>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</sst>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48"/>
  <sheetViews>
    <sheetView tabSelected="1" workbookViewId="0">
      <selection activeCell="G8" sqref="G8"/>
    </sheetView>
  </sheetViews>
  <sheetFormatPr defaultColWidth="9" defaultRowHeight="14.4"/>
  <cols>
    <col min="1" max="1" width="3.88888888888889" style="1" customWidth="1"/>
    <col min="2" max="2" width="11.8888888888889" style="1" customWidth="1"/>
    <col min="3" max="3" width="18.6666666666667" style="1" customWidth="1"/>
    <col min="4" max="4" width="11.7777777777778" style="1" customWidth="1"/>
    <col min="5" max="5" width="10.2222222222222" style="1" customWidth="1"/>
    <col min="6" max="7" width="10.6666666666667" style="1" customWidth="1"/>
    <col min="8" max="8" width="9.88888888888889" style="1" customWidth="1"/>
    <col min="9" max="10" width="11.8888888888889" style="1" customWidth="1"/>
    <col min="11" max="11" width="11.7777777777778" style="1" customWidth="1"/>
    <col min="12" max="12" width="12.7407407407407" style="1" customWidth="1"/>
    <col min="13" max="13" width="25.3796296296296" style="1" customWidth="1"/>
    <col min="14" max="15" width="8.88888888888889" style="4"/>
    <col min="16" max="16377" width="8.88888888888889" style="1"/>
    <col min="16378" max="16378" width="8.88888888888889"/>
  </cols>
  <sheetData>
    <row r="1" s="1" customFormat="1" ht="25.8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</row>
    <row r="2" s="1" customFormat="1" ht="17.4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7"/>
      <c r="J2" s="7"/>
      <c r="K2" s="7"/>
      <c r="L2" s="6" t="s">
        <v>7</v>
      </c>
      <c r="M2" s="30" t="s">
        <v>8</v>
      </c>
      <c r="N2" s="4"/>
      <c r="O2" s="4"/>
    </row>
    <row r="3" s="1" customFormat="1" ht="36" spans="1:15">
      <c r="A3" s="8"/>
      <c r="B3" s="8"/>
      <c r="C3" s="8"/>
      <c r="D3" s="8"/>
      <c r="E3" s="8"/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/>
      <c r="M3" s="31"/>
      <c r="N3" s="4"/>
      <c r="O3" s="4"/>
    </row>
    <row r="4" s="2" customFormat="1" ht="27" customHeight="1" spans="1:16377">
      <c r="A4" s="9">
        <v>1</v>
      </c>
      <c r="B4" s="10" t="s">
        <v>15</v>
      </c>
      <c r="C4" s="11" t="s">
        <v>16</v>
      </c>
      <c r="D4" s="12">
        <v>3.024</v>
      </c>
      <c r="E4" s="12">
        <v>56.173</v>
      </c>
      <c r="F4" s="13">
        <f t="shared" ref="F4:F15" si="0">ROUND(E4*20,0)</f>
        <v>1123</v>
      </c>
      <c r="G4" s="13">
        <f t="shared" ref="G4:G14" si="1">ROUND(E4*70,0)</f>
        <v>3932</v>
      </c>
      <c r="H4" s="13">
        <f t="shared" ref="H4:H15" si="2">ROUND(E4*4,0)</f>
        <v>225</v>
      </c>
      <c r="I4" s="13">
        <v>1310</v>
      </c>
      <c r="J4" s="13"/>
      <c r="K4" s="13">
        <f>I4+H4+F4+G4+J4</f>
        <v>6590</v>
      </c>
      <c r="L4" s="13">
        <v>700</v>
      </c>
      <c r="M4" s="27" t="s">
        <v>17</v>
      </c>
      <c r="N4" s="32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</row>
    <row r="5" s="2" customFormat="1" ht="27" customHeight="1" spans="1:16377">
      <c r="A5" s="9"/>
      <c r="B5" s="10"/>
      <c r="C5" s="11" t="s">
        <v>18</v>
      </c>
      <c r="D5" s="12">
        <v>53.149</v>
      </c>
      <c r="E5" s="12"/>
      <c r="F5" s="13"/>
      <c r="G5" s="13"/>
      <c r="H5" s="13"/>
      <c r="I5" s="13"/>
      <c r="J5" s="13"/>
      <c r="K5" s="13"/>
      <c r="L5" s="13"/>
      <c r="M5" s="27"/>
      <c r="N5" s="32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</row>
    <row r="6" s="2" customFormat="1" ht="52" customHeight="1" spans="1:16377">
      <c r="A6" s="9">
        <v>2</v>
      </c>
      <c r="B6" s="10" t="s">
        <v>15</v>
      </c>
      <c r="C6" s="11" t="s">
        <v>19</v>
      </c>
      <c r="D6" s="12">
        <v>660.027</v>
      </c>
      <c r="E6" s="12">
        <v>660.027</v>
      </c>
      <c r="F6" s="13">
        <f t="shared" si="0"/>
        <v>13201</v>
      </c>
      <c r="G6" s="13">
        <f t="shared" si="1"/>
        <v>46202</v>
      </c>
      <c r="H6" s="13">
        <f t="shared" si="2"/>
        <v>2640</v>
      </c>
      <c r="I6" s="13">
        <v>26180</v>
      </c>
      <c r="J6" s="13"/>
      <c r="K6" s="17">
        <f>I6+H6+F6+G6+J6</f>
        <v>88223</v>
      </c>
      <c r="L6" s="13">
        <v>500</v>
      </c>
      <c r="M6" s="33" t="s">
        <v>20</v>
      </c>
      <c r="N6" s="32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</row>
    <row r="7" s="2" customFormat="1" ht="36" customHeight="1" spans="1:16377">
      <c r="A7" s="9">
        <v>3</v>
      </c>
      <c r="B7" s="10" t="s">
        <v>15</v>
      </c>
      <c r="C7" s="11" t="s">
        <v>21</v>
      </c>
      <c r="D7" s="12">
        <v>58.618</v>
      </c>
      <c r="E7" s="12">
        <v>58.618</v>
      </c>
      <c r="F7" s="13">
        <f t="shared" si="0"/>
        <v>1172</v>
      </c>
      <c r="G7" s="13">
        <f t="shared" si="1"/>
        <v>4103</v>
      </c>
      <c r="H7" s="13">
        <f t="shared" si="2"/>
        <v>234</v>
      </c>
      <c r="I7" s="34">
        <v>2326</v>
      </c>
      <c r="J7" s="13">
        <v>4912</v>
      </c>
      <c r="K7" s="17">
        <f t="shared" ref="K7:K14" si="3">I7+H7+F7+G7+J7</f>
        <v>12747</v>
      </c>
      <c r="L7" s="13">
        <v>850</v>
      </c>
      <c r="M7" s="33" t="s">
        <v>22</v>
      </c>
      <c r="N7" s="35"/>
      <c r="O7" s="4"/>
      <c r="P7" s="4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</row>
    <row r="8" s="2" customFormat="1" ht="44" customHeight="1" spans="1:16377">
      <c r="A8" s="9">
        <v>4</v>
      </c>
      <c r="B8" s="10" t="s">
        <v>15</v>
      </c>
      <c r="C8" s="14" t="s">
        <v>23</v>
      </c>
      <c r="D8" s="15">
        <v>182.886</v>
      </c>
      <c r="E8" s="15">
        <v>182.886</v>
      </c>
      <c r="F8" s="13">
        <f t="shared" si="0"/>
        <v>3658</v>
      </c>
      <c r="G8" s="13">
        <f t="shared" si="1"/>
        <v>12802</v>
      </c>
      <c r="H8" s="13">
        <f t="shared" si="2"/>
        <v>732</v>
      </c>
      <c r="I8" s="34">
        <v>7254</v>
      </c>
      <c r="J8" s="13">
        <v>14946</v>
      </c>
      <c r="K8" s="17">
        <f t="shared" si="3"/>
        <v>39392</v>
      </c>
      <c r="L8" s="13">
        <v>800</v>
      </c>
      <c r="M8" s="33" t="s">
        <v>22</v>
      </c>
      <c r="N8" s="4"/>
      <c r="O8" s="4"/>
      <c r="P8" s="4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</row>
    <row r="9" s="1" customFormat="1" ht="27" customHeight="1" spans="1:15">
      <c r="A9" s="9">
        <v>5</v>
      </c>
      <c r="B9" s="16" t="s">
        <v>24</v>
      </c>
      <c r="C9" s="11" t="s">
        <v>25</v>
      </c>
      <c r="D9" s="12">
        <v>617.52</v>
      </c>
      <c r="E9" s="12">
        <v>617.52</v>
      </c>
      <c r="F9" s="17">
        <f t="shared" si="0"/>
        <v>12350</v>
      </c>
      <c r="G9" s="17">
        <f t="shared" si="1"/>
        <v>43226</v>
      </c>
      <c r="H9" s="17">
        <f t="shared" si="2"/>
        <v>2470</v>
      </c>
      <c r="I9" s="17">
        <f t="shared" ref="I9:I14" si="4">ROUND(E9*58,0)</f>
        <v>35816</v>
      </c>
      <c r="J9" s="36">
        <v>48802</v>
      </c>
      <c r="K9" s="17">
        <f t="shared" si="3"/>
        <v>142664</v>
      </c>
      <c r="L9" s="17">
        <v>800</v>
      </c>
      <c r="M9" s="33" t="s">
        <v>26</v>
      </c>
      <c r="N9" s="4"/>
      <c r="O9" s="4"/>
    </row>
    <row r="10" s="1" customFormat="1" ht="27" customHeight="1" spans="1:15">
      <c r="A10" s="9">
        <v>6</v>
      </c>
      <c r="B10" s="16" t="s">
        <v>24</v>
      </c>
      <c r="C10" s="11" t="s">
        <v>27</v>
      </c>
      <c r="D10" s="12">
        <v>89.8</v>
      </c>
      <c r="E10" s="12">
        <v>89.8</v>
      </c>
      <c r="F10" s="17">
        <f t="shared" si="0"/>
        <v>1796</v>
      </c>
      <c r="G10" s="17">
        <f t="shared" si="1"/>
        <v>6286</v>
      </c>
      <c r="H10" s="17">
        <f t="shared" si="2"/>
        <v>359</v>
      </c>
      <c r="I10" s="17">
        <f t="shared" si="4"/>
        <v>5208</v>
      </c>
      <c r="J10" s="36">
        <v>7374</v>
      </c>
      <c r="K10" s="17">
        <f t="shared" si="3"/>
        <v>21023</v>
      </c>
      <c r="L10" s="17">
        <v>800</v>
      </c>
      <c r="M10" s="33" t="s">
        <v>28</v>
      </c>
      <c r="N10" s="4"/>
      <c r="O10" s="4"/>
    </row>
    <row r="11" s="1" customFormat="1" ht="27" customHeight="1" spans="1:15">
      <c r="A11" s="9">
        <v>7</v>
      </c>
      <c r="B11" s="16" t="s">
        <v>24</v>
      </c>
      <c r="C11" s="11" t="s">
        <v>29</v>
      </c>
      <c r="D11" s="12">
        <v>51</v>
      </c>
      <c r="E11" s="12">
        <v>51</v>
      </c>
      <c r="F11" s="17">
        <f t="shared" si="0"/>
        <v>1020</v>
      </c>
      <c r="G11" s="17">
        <f t="shared" si="1"/>
        <v>3570</v>
      </c>
      <c r="H11" s="17">
        <f t="shared" si="2"/>
        <v>204</v>
      </c>
      <c r="I11" s="17">
        <f t="shared" si="4"/>
        <v>2958</v>
      </c>
      <c r="J11" s="36">
        <v>7276</v>
      </c>
      <c r="K11" s="17">
        <f t="shared" si="3"/>
        <v>15028</v>
      </c>
      <c r="L11" s="17">
        <v>800</v>
      </c>
      <c r="M11" s="33" t="s">
        <v>30</v>
      </c>
      <c r="N11" s="4"/>
      <c r="O11" s="4"/>
    </row>
    <row r="12" s="1" customFormat="1" ht="27" customHeight="1" spans="1:15">
      <c r="A12" s="9">
        <v>8</v>
      </c>
      <c r="B12" s="16" t="s">
        <v>24</v>
      </c>
      <c r="C12" s="11" t="s">
        <v>31</v>
      </c>
      <c r="D12" s="18">
        <v>76.448</v>
      </c>
      <c r="E12" s="12">
        <v>76.448</v>
      </c>
      <c r="F12" s="17">
        <f t="shared" si="0"/>
        <v>1529</v>
      </c>
      <c r="G12" s="17">
        <f t="shared" si="1"/>
        <v>5351</v>
      </c>
      <c r="H12" s="17">
        <f t="shared" si="2"/>
        <v>306</v>
      </c>
      <c r="I12" s="17">
        <f t="shared" si="4"/>
        <v>4434</v>
      </c>
      <c r="J12" s="36">
        <v>6536</v>
      </c>
      <c r="K12" s="17">
        <f t="shared" si="3"/>
        <v>18156</v>
      </c>
      <c r="L12" s="17">
        <v>800</v>
      </c>
      <c r="M12" s="33" t="s">
        <v>28</v>
      </c>
      <c r="N12" s="4"/>
      <c r="O12" s="4"/>
    </row>
    <row r="13" s="1" customFormat="1" ht="27" customHeight="1" spans="1:15">
      <c r="A13" s="9">
        <v>9</v>
      </c>
      <c r="B13" s="16" t="s">
        <v>24</v>
      </c>
      <c r="C13" s="11" t="s">
        <v>32</v>
      </c>
      <c r="D13" s="12">
        <v>263</v>
      </c>
      <c r="E13" s="12">
        <v>263</v>
      </c>
      <c r="F13" s="17">
        <f t="shared" si="0"/>
        <v>5260</v>
      </c>
      <c r="G13" s="17">
        <f t="shared" si="1"/>
        <v>18410</v>
      </c>
      <c r="H13" s="17">
        <f t="shared" si="2"/>
        <v>1052</v>
      </c>
      <c r="I13" s="17">
        <f t="shared" si="4"/>
        <v>15254</v>
      </c>
      <c r="J13" s="36">
        <v>21758</v>
      </c>
      <c r="K13" s="17">
        <f t="shared" si="3"/>
        <v>61734</v>
      </c>
      <c r="L13" s="17">
        <v>750</v>
      </c>
      <c r="M13" s="33" t="s">
        <v>28</v>
      </c>
      <c r="N13" s="4"/>
      <c r="O13" s="4"/>
    </row>
    <row r="14" s="1" customFormat="1" ht="27" customHeight="1" spans="1:15">
      <c r="A14" s="9">
        <v>10</v>
      </c>
      <c r="B14" s="16" t="s">
        <v>24</v>
      </c>
      <c r="C14" s="14" t="s">
        <v>33</v>
      </c>
      <c r="D14" s="18">
        <v>104.732</v>
      </c>
      <c r="E14" s="12">
        <v>104.732</v>
      </c>
      <c r="F14" s="17">
        <f t="shared" si="0"/>
        <v>2095</v>
      </c>
      <c r="G14" s="17">
        <f t="shared" si="1"/>
        <v>7331</v>
      </c>
      <c r="H14" s="17">
        <f t="shared" si="2"/>
        <v>419</v>
      </c>
      <c r="I14" s="17">
        <f t="shared" si="4"/>
        <v>6074</v>
      </c>
      <c r="J14" s="36">
        <v>8784</v>
      </c>
      <c r="K14" s="17">
        <f t="shared" si="3"/>
        <v>24703</v>
      </c>
      <c r="L14" s="17">
        <v>650</v>
      </c>
      <c r="M14" s="33" t="s">
        <v>28</v>
      </c>
      <c r="N14" s="4"/>
      <c r="O14" s="4"/>
    </row>
    <row r="15" s="3" customFormat="1" ht="27" customHeight="1" spans="1:16377">
      <c r="A15" s="9">
        <v>11</v>
      </c>
      <c r="B15" s="16" t="s">
        <v>34</v>
      </c>
      <c r="C15" s="11" t="s">
        <v>35</v>
      </c>
      <c r="D15" s="12">
        <v>11.1799596849</v>
      </c>
      <c r="E15" s="12">
        <v>45.179</v>
      </c>
      <c r="F15" s="13">
        <f t="shared" si="0"/>
        <v>904</v>
      </c>
      <c r="G15" s="13"/>
      <c r="H15" s="13">
        <f t="shared" si="2"/>
        <v>181</v>
      </c>
      <c r="I15" s="13">
        <f t="shared" ref="I15:I18" si="5">ROUND(E15/15*595,0)</f>
        <v>1792</v>
      </c>
      <c r="J15" s="36"/>
      <c r="K15" s="13">
        <f>F15+H15+I15+G15+J15</f>
        <v>2877</v>
      </c>
      <c r="L15" s="13">
        <v>530</v>
      </c>
      <c r="M15" s="27" t="s">
        <v>36</v>
      </c>
      <c r="N15" s="4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</row>
    <row r="16" s="3" customFormat="1" ht="27" customHeight="1" spans="1:16377">
      <c r="A16" s="9"/>
      <c r="B16" s="16"/>
      <c r="C16" s="11" t="s">
        <v>37</v>
      </c>
      <c r="D16" s="12">
        <v>33.999</v>
      </c>
      <c r="E16" s="12"/>
      <c r="F16" s="13"/>
      <c r="G16" s="13"/>
      <c r="H16" s="13"/>
      <c r="I16" s="13"/>
      <c r="J16" s="36"/>
      <c r="K16" s="13"/>
      <c r="L16" s="13"/>
      <c r="M16" s="27"/>
      <c r="N16" s="4"/>
      <c r="O16" s="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</row>
    <row r="17" s="3" customFormat="1" ht="27" customHeight="1" spans="1:16377">
      <c r="A17" s="9">
        <v>12</v>
      </c>
      <c r="B17" s="16" t="s">
        <v>34</v>
      </c>
      <c r="C17" s="11" t="s">
        <v>38</v>
      </c>
      <c r="D17" s="12">
        <v>20.7476223995</v>
      </c>
      <c r="E17" s="12">
        <v>20.748</v>
      </c>
      <c r="F17" s="13">
        <f>ROUND(E17*20,0)</f>
        <v>415</v>
      </c>
      <c r="G17" s="13"/>
      <c r="H17" s="13">
        <f>ROUND(E17*4,0)</f>
        <v>83</v>
      </c>
      <c r="I17" s="13">
        <f t="shared" si="5"/>
        <v>823</v>
      </c>
      <c r="J17" s="36"/>
      <c r="K17" s="13">
        <f>F17+H17+I17+G17+J17</f>
        <v>1321</v>
      </c>
      <c r="L17" s="13">
        <v>1000</v>
      </c>
      <c r="M17" s="14" t="s">
        <v>36</v>
      </c>
      <c r="N17" s="4"/>
      <c r="O17" s="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</row>
    <row r="18" s="3" customFormat="1" ht="27" customHeight="1" spans="1:16377">
      <c r="A18" s="9">
        <v>13</v>
      </c>
      <c r="B18" s="16" t="s">
        <v>34</v>
      </c>
      <c r="C18" s="11" t="s">
        <v>39</v>
      </c>
      <c r="D18" s="18">
        <v>52.5</v>
      </c>
      <c r="E18" s="12">
        <v>71.003</v>
      </c>
      <c r="F18" s="13">
        <f>ROUND(E18*20,0)</f>
        <v>1420</v>
      </c>
      <c r="G18" s="13"/>
      <c r="H18" s="13">
        <f>ROUND(E18*4,0)</f>
        <v>284</v>
      </c>
      <c r="I18" s="13">
        <f t="shared" si="5"/>
        <v>2816</v>
      </c>
      <c r="J18" s="13"/>
      <c r="K18" s="13">
        <f>F18+H18+I18+G18+J18</f>
        <v>4520</v>
      </c>
      <c r="L18" s="13">
        <v>600</v>
      </c>
      <c r="M18" s="27" t="s">
        <v>36</v>
      </c>
      <c r="N18" s="4"/>
      <c r="O18" s="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</row>
    <row r="19" s="3" customFormat="1" ht="27" customHeight="1" spans="1:16377">
      <c r="A19" s="9"/>
      <c r="B19" s="16"/>
      <c r="C19" s="11" t="s">
        <v>40</v>
      </c>
      <c r="D19" s="12">
        <v>18.50285734701</v>
      </c>
      <c r="E19" s="12"/>
      <c r="F19" s="13"/>
      <c r="G19" s="13"/>
      <c r="H19" s="13"/>
      <c r="I19" s="13"/>
      <c r="J19" s="13"/>
      <c r="K19" s="13"/>
      <c r="L19" s="13"/>
      <c r="M19" s="27"/>
      <c r="N19" s="4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</row>
    <row r="20" s="1" customFormat="1" ht="27" customHeight="1" spans="1:17">
      <c r="A20" s="9">
        <v>14</v>
      </c>
      <c r="B20" s="16" t="s">
        <v>41</v>
      </c>
      <c r="C20" s="19" t="s">
        <v>42</v>
      </c>
      <c r="D20" s="12">
        <v>20.929774246</v>
      </c>
      <c r="E20" s="12">
        <v>158.981</v>
      </c>
      <c r="F20" s="20">
        <f>ROUND(E20*20,2)</f>
        <v>3179.62</v>
      </c>
      <c r="G20" s="20">
        <f>ROUND(E20*70,2)</f>
        <v>11128.67</v>
      </c>
      <c r="H20" s="20">
        <f>ROUND(E20*4,2)</f>
        <v>635.92</v>
      </c>
      <c r="I20" s="20">
        <f>ROUND(E20*56,2)</f>
        <v>8902.94</v>
      </c>
      <c r="J20" s="36"/>
      <c r="K20" s="13">
        <f>F20+H20+I20+G20+J20</f>
        <v>23847.15</v>
      </c>
      <c r="L20" s="13">
        <v>650</v>
      </c>
      <c r="M20" s="27" t="s">
        <v>43</v>
      </c>
      <c r="N20" s="4"/>
      <c r="O20" s="37"/>
      <c r="P20" s="37"/>
      <c r="Q20" s="4"/>
    </row>
    <row r="21" s="1" customFormat="1" ht="27" customHeight="1" spans="1:17">
      <c r="A21" s="9"/>
      <c r="B21" s="16" t="s">
        <v>41</v>
      </c>
      <c r="C21" s="19" t="s">
        <v>44</v>
      </c>
      <c r="D21" s="12">
        <v>14.761</v>
      </c>
      <c r="E21" s="12"/>
      <c r="F21" s="20"/>
      <c r="G21" s="20"/>
      <c r="H21" s="20"/>
      <c r="I21" s="20"/>
      <c r="J21" s="36"/>
      <c r="K21" s="13"/>
      <c r="L21" s="13"/>
      <c r="M21" s="27"/>
      <c r="N21" s="4"/>
      <c r="O21" s="37"/>
      <c r="P21" s="37"/>
      <c r="Q21" s="4"/>
    </row>
    <row r="22" s="1" customFormat="1" ht="27" customHeight="1" spans="1:17">
      <c r="A22" s="9"/>
      <c r="B22" s="16" t="s">
        <v>41</v>
      </c>
      <c r="C22" s="19" t="s">
        <v>45</v>
      </c>
      <c r="D22" s="12">
        <v>8.86110259511</v>
      </c>
      <c r="E22" s="12"/>
      <c r="F22" s="20"/>
      <c r="G22" s="20"/>
      <c r="H22" s="20"/>
      <c r="I22" s="20"/>
      <c r="J22" s="36"/>
      <c r="K22" s="13"/>
      <c r="L22" s="13"/>
      <c r="M22" s="27"/>
      <c r="N22" s="4"/>
      <c r="O22" s="37"/>
      <c r="P22" s="37"/>
      <c r="Q22" s="4"/>
    </row>
    <row r="23" s="1" customFormat="1" ht="27" customHeight="1" spans="1:17">
      <c r="A23" s="9"/>
      <c r="B23" s="16" t="s">
        <v>41</v>
      </c>
      <c r="C23" s="19" t="s">
        <v>46</v>
      </c>
      <c r="D23" s="12">
        <v>23.8301048337</v>
      </c>
      <c r="E23" s="12"/>
      <c r="F23" s="20"/>
      <c r="G23" s="20"/>
      <c r="H23" s="20"/>
      <c r="I23" s="20"/>
      <c r="J23" s="36"/>
      <c r="K23" s="13"/>
      <c r="L23" s="13"/>
      <c r="M23" s="27"/>
      <c r="N23" s="4"/>
      <c r="O23" s="4"/>
      <c r="P23" s="4"/>
      <c r="Q23" s="4"/>
    </row>
    <row r="24" s="1" customFormat="1" ht="27" customHeight="1" spans="1:15">
      <c r="A24" s="9"/>
      <c r="B24" s="16" t="s">
        <v>41</v>
      </c>
      <c r="C24" s="19" t="s">
        <v>47</v>
      </c>
      <c r="D24" s="12">
        <v>42.21</v>
      </c>
      <c r="E24" s="12"/>
      <c r="F24" s="20"/>
      <c r="G24" s="20"/>
      <c r="H24" s="20"/>
      <c r="I24" s="20"/>
      <c r="J24" s="36"/>
      <c r="K24" s="13"/>
      <c r="L24" s="13"/>
      <c r="M24" s="27"/>
      <c r="N24" s="4"/>
      <c r="O24" s="4"/>
    </row>
    <row r="25" s="1" customFormat="1" ht="27" customHeight="1" spans="1:15">
      <c r="A25" s="9"/>
      <c r="B25" s="16" t="s">
        <v>41</v>
      </c>
      <c r="C25" s="19" t="s">
        <v>48</v>
      </c>
      <c r="D25" s="12">
        <v>5.8436307375</v>
      </c>
      <c r="E25" s="12"/>
      <c r="F25" s="20"/>
      <c r="G25" s="20"/>
      <c r="H25" s="20"/>
      <c r="I25" s="20"/>
      <c r="J25" s="36"/>
      <c r="K25" s="13"/>
      <c r="L25" s="13"/>
      <c r="M25" s="27"/>
      <c r="N25" s="4"/>
      <c r="O25" s="4"/>
    </row>
    <row r="26" s="1" customFormat="1" ht="27" customHeight="1" spans="1:15">
      <c r="A26" s="9"/>
      <c r="B26" s="16" t="s">
        <v>41</v>
      </c>
      <c r="C26" s="19" t="s">
        <v>49</v>
      </c>
      <c r="D26" s="12">
        <v>4.85167245791</v>
      </c>
      <c r="E26" s="12"/>
      <c r="F26" s="20"/>
      <c r="G26" s="20"/>
      <c r="H26" s="20"/>
      <c r="I26" s="20"/>
      <c r="J26" s="36"/>
      <c r="K26" s="13"/>
      <c r="L26" s="13"/>
      <c r="M26" s="27"/>
      <c r="N26" s="4"/>
      <c r="O26" s="4"/>
    </row>
    <row r="27" s="1" customFormat="1" ht="27" customHeight="1" spans="1:15">
      <c r="A27" s="9"/>
      <c r="B27" s="16" t="s">
        <v>41</v>
      </c>
      <c r="C27" s="19" t="s">
        <v>50</v>
      </c>
      <c r="D27" s="12">
        <v>32.821</v>
      </c>
      <c r="E27" s="12"/>
      <c r="F27" s="20"/>
      <c r="G27" s="20"/>
      <c r="H27" s="20"/>
      <c r="I27" s="20"/>
      <c r="J27" s="36"/>
      <c r="K27" s="13"/>
      <c r="L27" s="13"/>
      <c r="M27" s="27"/>
      <c r="N27" s="4"/>
      <c r="O27" s="4"/>
    </row>
    <row r="28" s="1" customFormat="1" ht="27" customHeight="1" spans="1:15">
      <c r="A28" s="9"/>
      <c r="B28" s="16" t="s">
        <v>41</v>
      </c>
      <c r="C28" s="19" t="s">
        <v>51</v>
      </c>
      <c r="D28" s="12">
        <v>4.87291119885</v>
      </c>
      <c r="E28" s="12"/>
      <c r="F28" s="20"/>
      <c r="G28" s="20"/>
      <c r="H28" s="20"/>
      <c r="I28" s="20"/>
      <c r="J28" s="36"/>
      <c r="K28" s="13"/>
      <c r="L28" s="13"/>
      <c r="M28" s="27"/>
      <c r="N28" s="4"/>
      <c r="O28" s="4"/>
    </row>
    <row r="29" s="1" customFormat="1" ht="27" customHeight="1" spans="1:15">
      <c r="A29" s="9">
        <v>15</v>
      </c>
      <c r="B29" s="16" t="s">
        <v>41</v>
      </c>
      <c r="C29" s="19" t="s">
        <v>52</v>
      </c>
      <c r="D29" s="12">
        <v>31.624</v>
      </c>
      <c r="E29" s="12">
        <v>59.176</v>
      </c>
      <c r="F29" s="13">
        <f>ROUND(E29*20,2)</f>
        <v>1183.52</v>
      </c>
      <c r="G29" s="13">
        <f>ROUND(E29*70,2)</f>
        <v>4142.32</v>
      </c>
      <c r="H29" s="13">
        <f>ROUND(E29*4,2)</f>
        <v>236.7</v>
      </c>
      <c r="I29" s="13">
        <f>ROUND(E29*56,2)</f>
        <v>3313.86</v>
      </c>
      <c r="J29" s="13"/>
      <c r="K29" s="13">
        <f>F29+H29+I29+G29+J29</f>
        <v>8876.4</v>
      </c>
      <c r="L29" s="13">
        <v>650</v>
      </c>
      <c r="M29" s="11" t="s">
        <v>43</v>
      </c>
      <c r="N29" s="4"/>
      <c r="O29" s="4"/>
    </row>
    <row r="30" s="1" customFormat="1" ht="27" customHeight="1" spans="1:15">
      <c r="A30" s="9"/>
      <c r="B30" s="16" t="s">
        <v>41</v>
      </c>
      <c r="C30" s="19" t="s">
        <v>53</v>
      </c>
      <c r="D30" s="12">
        <v>1.84860093796</v>
      </c>
      <c r="E30" s="12"/>
      <c r="F30" s="13"/>
      <c r="G30" s="13"/>
      <c r="H30" s="13"/>
      <c r="I30" s="13"/>
      <c r="J30" s="13"/>
      <c r="K30" s="13"/>
      <c r="L30" s="13"/>
      <c r="M30" s="11"/>
      <c r="N30" s="4"/>
      <c r="O30" s="4"/>
    </row>
    <row r="31" s="1" customFormat="1" ht="27" customHeight="1" spans="1:15">
      <c r="A31" s="9"/>
      <c r="B31" s="16" t="s">
        <v>41</v>
      </c>
      <c r="C31" s="19" t="s">
        <v>54</v>
      </c>
      <c r="D31" s="12">
        <v>1.99562331768</v>
      </c>
      <c r="E31" s="12"/>
      <c r="F31" s="13"/>
      <c r="G31" s="13"/>
      <c r="H31" s="13"/>
      <c r="I31" s="13"/>
      <c r="J31" s="13"/>
      <c r="K31" s="13"/>
      <c r="L31" s="13"/>
      <c r="M31" s="11"/>
      <c r="N31" s="4"/>
      <c r="O31" s="4"/>
    </row>
    <row r="32" s="1" customFormat="1" ht="27" customHeight="1" spans="1:15">
      <c r="A32" s="9"/>
      <c r="B32" s="16" t="s">
        <v>41</v>
      </c>
      <c r="C32" s="19" t="s">
        <v>55</v>
      </c>
      <c r="D32" s="12">
        <v>11.0928564075</v>
      </c>
      <c r="E32" s="12"/>
      <c r="F32" s="13"/>
      <c r="G32" s="13"/>
      <c r="H32" s="13"/>
      <c r="I32" s="13"/>
      <c r="J32" s="13"/>
      <c r="K32" s="13"/>
      <c r="L32" s="13"/>
      <c r="M32" s="11"/>
      <c r="N32" s="4"/>
      <c r="O32" s="4"/>
    </row>
    <row r="33" s="1" customFormat="1" ht="27" customHeight="1" spans="1:15">
      <c r="A33" s="9"/>
      <c r="B33" s="16" t="s">
        <v>41</v>
      </c>
      <c r="C33" s="19" t="s">
        <v>56</v>
      </c>
      <c r="D33" s="12">
        <v>0.653702162588</v>
      </c>
      <c r="E33" s="12"/>
      <c r="F33" s="13"/>
      <c r="G33" s="13"/>
      <c r="H33" s="13"/>
      <c r="I33" s="13"/>
      <c r="J33" s="13"/>
      <c r="K33" s="13"/>
      <c r="L33" s="13"/>
      <c r="M33" s="11"/>
      <c r="N33" s="4"/>
      <c r="O33" s="4"/>
    </row>
    <row r="34" s="1" customFormat="1" ht="27" customHeight="1" spans="1:15">
      <c r="A34" s="9"/>
      <c r="B34" s="16" t="s">
        <v>41</v>
      </c>
      <c r="C34" s="19" t="s">
        <v>57</v>
      </c>
      <c r="D34" s="12">
        <v>11.9621127212</v>
      </c>
      <c r="E34" s="12"/>
      <c r="F34" s="13"/>
      <c r="G34" s="13"/>
      <c r="H34" s="13"/>
      <c r="I34" s="13"/>
      <c r="J34" s="13"/>
      <c r="K34" s="13"/>
      <c r="L34" s="13"/>
      <c r="M34" s="11"/>
      <c r="N34" s="4"/>
      <c r="O34" s="4"/>
    </row>
    <row r="35" s="2" customFormat="1" ht="23" customHeight="1" spans="1:16377">
      <c r="A35" s="9">
        <v>16</v>
      </c>
      <c r="B35" s="10" t="s">
        <v>58</v>
      </c>
      <c r="C35" s="21" t="s">
        <v>59</v>
      </c>
      <c r="D35" s="22">
        <v>23.8876232093</v>
      </c>
      <c r="E35" s="12">
        <v>228.806</v>
      </c>
      <c r="F35" s="13">
        <f>ROUND(E35*20,0)</f>
        <v>4576</v>
      </c>
      <c r="G35" s="13">
        <f>ROUND(E35*70,0)</f>
        <v>16016</v>
      </c>
      <c r="H35" s="13">
        <f>E35*4</f>
        <v>915.224</v>
      </c>
      <c r="I35" s="13">
        <f>E35*39.67</f>
        <v>9076.73402</v>
      </c>
      <c r="J35" s="13">
        <v>15475</v>
      </c>
      <c r="K35" s="13">
        <f>F35+H35+I35+J35+G35</f>
        <v>46058.95802</v>
      </c>
      <c r="L35" s="13">
        <v>500</v>
      </c>
      <c r="M35" s="27" t="s">
        <v>43</v>
      </c>
      <c r="N35" s="38"/>
      <c r="O35" s="38"/>
      <c r="P35" s="38"/>
      <c r="Q35" s="38"/>
      <c r="R35" s="38"/>
      <c r="S35" s="38"/>
      <c r="T35" s="38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</row>
    <row r="36" s="2" customFormat="1" ht="21" customHeight="1" spans="1:16377">
      <c r="A36" s="9"/>
      <c r="B36" s="10"/>
      <c r="C36" s="21" t="s">
        <v>60</v>
      </c>
      <c r="D36" s="22">
        <v>58.7785355622</v>
      </c>
      <c r="E36" s="12"/>
      <c r="F36" s="13"/>
      <c r="G36" s="13"/>
      <c r="H36" s="13"/>
      <c r="I36" s="13"/>
      <c r="J36" s="13"/>
      <c r="K36" s="13"/>
      <c r="L36" s="13"/>
      <c r="M36" s="27"/>
      <c r="N36" s="38"/>
      <c r="O36" s="38"/>
      <c r="P36" s="38"/>
      <c r="Q36" s="38"/>
      <c r="R36" s="38"/>
      <c r="S36" s="38"/>
      <c r="T36" s="38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/>
      <c r="XES36" s="1"/>
      <c r="XET36" s="1"/>
      <c r="XEU36" s="1"/>
      <c r="XEV36" s="1"/>
      <c r="XEW36" s="1"/>
    </row>
    <row r="37" s="2" customFormat="1" ht="19" customHeight="1" spans="1:16377">
      <c r="A37" s="9"/>
      <c r="B37" s="10"/>
      <c r="C37" s="21" t="s">
        <v>61</v>
      </c>
      <c r="D37" s="22">
        <v>25.5</v>
      </c>
      <c r="E37" s="12"/>
      <c r="F37" s="13"/>
      <c r="G37" s="13"/>
      <c r="H37" s="13"/>
      <c r="I37" s="13"/>
      <c r="J37" s="13"/>
      <c r="K37" s="13"/>
      <c r="L37" s="13"/>
      <c r="M37" s="27"/>
      <c r="N37" s="38"/>
      <c r="O37" s="38"/>
      <c r="P37" s="38"/>
      <c r="Q37" s="38"/>
      <c r="R37" s="38"/>
      <c r="S37" s="38"/>
      <c r="T37" s="38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</row>
    <row r="38" s="2" customFormat="1" ht="21" customHeight="1" spans="1:16377">
      <c r="A38" s="9"/>
      <c r="B38" s="10"/>
      <c r="C38" s="21" t="s">
        <v>62</v>
      </c>
      <c r="D38" s="23">
        <v>77.668</v>
      </c>
      <c r="E38" s="12"/>
      <c r="F38" s="13"/>
      <c r="G38" s="13"/>
      <c r="H38" s="13"/>
      <c r="I38" s="13"/>
      <c r="J38" s="13"/>
      <c r="K38" s="13"/>
      <c r="L38" s="13"/>
      <c r="M38" s="27"/>
      <c r="N38" s="38"/>
      <c r="O38" s="38"/>
      <c r="P38" s="38"/>
      <c r="Q38" s="38"/>
      <c r="R38" s="38"/>
      <c r="S38" s="38"/>
      <c r="T38" s="38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</row>
    <row r="39" s="2" customFormat="1" ht="27" customHeight="1" spans="1:16377">
      <c r="A39" s="9"/>
      <c r="B39" s="10"/>
      <c r="C39" s="21" t="s">
        <v>63</v>
      </c>
      <c r="D39" s="22">
        <v>13.5063681718</v>
      </c>
      <c r="E39" s="12"/>
      <c r="F39" s="13"/>
      <c r="G39" s="13"/>
      <c r="H39" s="13"/>
      <c r="I39" s="13"/>
      <c r="J39" s="13"/>
      <c r="K39" s="13"/>
      <c r="L39" s="13"/>
      <c r="M39" s="27"/>
      <c r="N39" s="38"/>
      <c r="O39" s="38"/>
      <c r="P39" s="38"/>
      <c r="Q39" s="38"/>
      <c r="R39" s="38"/>
      <c r="S39" s="38"/>
      <c r="T39" s="38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  <c r="XEU39" s="1"/>
      <c r="XEV39" s="1"/>
      <c r="XEW39" s="1"/>
    </row>
    <row r="40" s="2" customFormat="1" ht="27" customHeight="1" spans="1:16377">
      <c r="A40" s="9"/>
      <c r="B40" s="10"/>
      <c r="C40" s="21" t="s">
        <v>64</v>
      </c>
      <c r="D40" s="22">
        <v>5.82203722575</v>
      </c>
      <c r="E40" s="12"/>
      <c r="F40" s="13"/>
      <c r="G40" s="13"/>
      <c r="H40" s="13"/>
      <c r="I40" s="13"/>
      <c r="J40" s="13"/>
      <c r="K40" s="13"/>
      <c r="L40" s="13"/>
      <c r="M40" s="27"/>
      <c r="N40" s="38"/>
      <c r="O40" s="38"/>
      <c r="P40" s="38"/>
      <c r="Q40" s="38"/>
      <c r="R40" s="38"/>
      <c r="S40" s="38"/>
      <c r="T40" s="3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</row>
    <row r="41" s="2" customFormat="1" ht="27" customHeight="1" spans="1:16377">
      <c r="A41" s="9"/>
      <c r="B41" s="10"/>
      <c r="C41" s="21" t="s">
        <v>65</v>
      </c>
      <c r="D41" s="22">
        <v>3.00457197259</v>
      </c>
      <c r="E41" s="12"/>
      <c r="F41" s="13"/>
      <c r="G41" s="13"/>
      <c r="H41" s="13"/>
      <c r="I41" s="13"/>
      <c r="J41" s="13"/>
      <c r="K41" s="13"/>
      <c r="L41" s="13"/>
      <c r="M41" s="27"/>
      <c r="N41" s="4"/>
      <c r="O41" s="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  <c r="XEI41" s="1"/>
      <c r="XEJ41" s="1"/>
      <c r="XEK41" s="1"/>
      <c r="XEL41" s="1"/>
      <c r="XEM41" s="1"/>
      <c r="XEN41" s="1"/>
      <c r="XEO41" s="1"/>
      <c r="XEP41" s="1"/>
      <c r="XEQ41" s="1"/>
      <c r="XER41" s="1"/>
      <c r="XES41" s="1"/>
      <c r="XET41" s="1"/>
      <c r="XEU41" s="1"/>
      <c r="XEV41" s="1"/>
      <c r="XEW41" s="1"/>
    </row>
    <row r="42" s="2" customFormat="1" ht="27" customHeight="1" spans="1:16377">
      <c r="A42" s="9"/>
      <c r="B42" s="10"/>
      <c r="C42" s="24" t="s">
        <v>66</v>
      </c>
      <c r="D42" s="23">
        <v>16.3</v>
      </c>
      <c r="E42" s="12"/>
      <c r="F42" s="13"/>
      <c r="G42" s="13"/>
      <c r="H42" s="13"/>
      <c r="I42" s="13"/>
      <c r="J42" s="13"/>
      <c r="K42" s="13"/>
      <c r="L42" s="13"/>
      <c r="M42" s="27"/>
      <c r="N42" s="4"/>
      <c r="O42" s="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  <c r="XEU42" s="1"/>
      <c r="XEV42" s="1"/>
      <c r="XEW42" s="1"/>
    </row>
    <row r="43" s="2" customFormat="1" ht="23" customHeight="1" spans="1:16377">
      <c r="A43" s="9"/>
      <c r="B43" s="10"/>
      <c r="C43" s="25" t="s">
        <v>67</v>
      </c>
      <c r="D43" s="22">
        <v>4.339</v>
      </c>
      <c r="E43" s="12"/>
      <c r="F43" s="13"/>
      <c r="G43" s="13"/>
      <c r="H43" s="13"/>
      <c r="I43" s="13"/>
      <c r="J43" s="13"/>
      <c r="K43" s="13"/>
      <c r="L43" s="13"/>
      <c r="M43" s="27"/>
      <c r="N43" s="4"/>
      <c r="O43" s="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  <c r="XEI43" s="1"/>
      <c r="XEJ43" s="1"/>
      <c r="XEK43" s="1"/>
      <c r="XEL43" s="1"/>
      <c r="XEM43" s="1"/>
      <c r="XEN43" s="1"/>
      <c r="XEO43" s="1"/>
      <c r="XEP43" s="1"/>
      <c r="XEQ43" s="1"/>
      <c r="XER43" s="1"/>
      <c r="XES43" s="1"/>
      <c r="XET43" s="1"/>
      <c r="XEU43" s="1"/>
      <c r="XEV43" s="1"/>
      <c r="XEW43" s="1"/>
    </row>
    <row r="44" s="2" customFormat="1" ht="28.8" spans="1:16377">
      <c r="A44" s="9">
        <v>17</v>
      </c>
      <c r="B44" s="10" t="s">
        <v>58</v>
      </c>
      <c r="C44" s="21" t="s">
        <v>68</v>
      </c>
      <c r="D44" s="22">
        <v>58</v>
      </c>
      <c r="E44" s="22">
        <v>58</v>
      </c>
      <c r="F44" s="17">
        <f t="shared" ref="F44:F46" si="6">ROUND(E44*20,0)</f>
        <v>1160</v>
      </c>
      <c r="G44" s="17"/>
      <c r="H44" s="17">
        <f t="shared" ref="H44:H46" si="7">E44*4</f>
        <v>232</v>
      </c>
      <c r="I44" s="17">
        <f>E44*39.67</f>
        <v>2300.86</v>
      </c>
      <c r="J44" s="9">
        <v>10022</v>
      </c>
      <c r="K44" s="17">
        <f>F44+H44+I44+J44+G44</f>
        <v>13714.86</v>
      </c>
      <c r="L44" s="17">
        <v>1000</v>
      </c>
      <c r="M44" s="27" t="s">
        <v>69</v>
      </c>
      <c r="N44" s="4"/>
      <c r="O44" s="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  <c r="XEK44" s="1"/>
      <c r="XEL44" s="1"/>
      <c r="XEM44" s="1"/>
      <c r="XEN44" s="1"/>
      <c r="XEO44" s="1"/>
      <c r="XEP44" s="1"/>
      <c r="XEQ44" s="1"/>
      <c r="XER44" s="1"/>
      <c r="XES44" s="1"/>
      <c r="XET44" s="1"/>
      <c r="XEU44" s="1"/>
      <c r="XEV44" s="1"/>
      <c r="XEW44" s="1"/>
    </row>
    <row r="45" s="2" customFormat="1" ht="27" customHeight="1" spans="1:16377">
      <c r="A45" s="9">
        <v>18</v>
      </c>
      <c r="B45" s="10" t="s">
        <v>58</v>
      </c>
      <c r="C45" s="21" t="s">
        <v>70</v>
      </c>
      <c r="D45" s="22">
        <v>71</v>
      </c>
      <c r="E45" s="22">
        <v>71</v>
      </c>
      <c r="F45" s="17">
        <f t="shared" si="6"/>
        <v>1420</v>
      </c>
      <c r="G45" s="17">
        <f>ROUND(E45*70,0)</f>
        <v>4970</v>
      </c>
      <c r="H45" s="17">
        <f t="shared" si="7"/>
        <v>284</v>
      </c>
      <c r="I45" s="17">
        <f>E45*39.67</f>
        <v>2816.57</v>
      </c>
      <c r="J45" s="17">
        <v>5070</v>
      </c>
      <c r="K45" s="17">
        <f>F45+H45+I45+J45+G45</f>
        <v>14560.57</v>
      </c>
      <c r="L45" s="17">
        <v>850</v>
      </c>
      <c r="M45" s="27" t="s">
        <v>43</v>
      </c>
      <c r="N45" s="4"/>
      <c r="O45" s="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  <c r="XEK45" s="1"/>
      <c r="XEL45" s="1"/>
      <c r="XEM45" s="1"/>
      <c r="XEN45" s="1"/>
      <c r="XEO45" s="1"/>
      <c r="XEP45" s="1"/>
      <c r="XEQ45" s="1"/>
      <c r="XER45" s="1"/>
      <c r="XES45" s="1"/>
      <c r="XET45" s="1"/>
      <c r="XEU45" s="1"/>
      <c r="XEV45" s="1"/>
      <c r="XEW45" s="1"/>
    </row>
    <row r="46" s="2" customFormat="1" ht="28.8" spans="1:16377">
      <c r="A46" s="9">
        <v>19</v>
      </c>
      <c r="B46" s="10" t="s">
        <v>58</v>
      </c>
      <c r="C46" s="25" t="s">
        <v>71</v>
      </c>
      <c r="D46" s="23">
        <v>156.89</v>
      </c>
      <c r="E46" s="23">
        <v>156.89</v>
      </c>
      <c r="F46" s="17">
        <f t="shared" si="6"/>
        <v>3138</v>
      </c>
      <c r="G46" s="17">
        <f>ROUND(E46*70,0)</f>
        <v>10982</v>
      </c>
      <c r="H46" s="17">
        <f t="shared" si="7"/>
        <v>627.56</v>
      </c>
      <c r="I46" s="17">
        <f>E46*54</f>
        <v>8472.06</v>
      </c>
      <c r="J46" s="9">
        <v>10615</v>
      </c>
      <c r="K46" s="17">
        <f>F46+H46+I46+J46+G46</f>
        <v>33834.62</v>
      </c>
      <c r="L46" s="17">
        <v>1000</v>
      </c>
      <c r="M46" s="27" t="s">
        <v>72</v>
      </c>
      <c r="N46" s="4"/>
      <c r="O46" s="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  <c r="XER46" s="1"/>
      <c r="XES46" s="1"/>
      <c r="XET46" s="1"/>
      <c r="XEU46" s="1"/>
      <c r="XEV46" s="1"/>
      <c r="XEW46" s="1"/>
    </row>
    <row r="47" s="1" customFormat="1" ht="28.8" spans="1:15">
      <c r="A47" s="26">
        <v>20</v>
      </c>
      <c r="B47" s="16" t="s">
        <v>73</v>
      </c>
      <c r="C47" s="27" t="s">
        <v>74</v>
      </c>
      <c r="D47" s="12">
        <v>462.54</v>
      </c>
      <c r="E47" s="12">
        <v>462.54</v>
      </c>
      <c r="F47" s="13">
        <f>ROUND(E47*70,0)</f>
        <v>32378</v>
      </c>
      <c r="G47" s="13"/>
      <c r="H47" s="13">
        <f>ROUND(E47*4,0)</f>
        <v>1850</v>
      </c>
      <c r="I47" s="13">
        <f>ROUND(E47*58,0)</f>
        <v>26827</v>
      </c>
      <c r="J47" s="36">
        <v>81791</v>
      </c>
      <c r="K47" s="17">
        <f>F47+H47+I47+J47+G47</f>
        <v>142846</v>
      </c>
      <c r="L47" s="13">
        <v>1000</v>
      </c>
      <c r="M47" s="27" t="s">
        <v>75</v>
      </c>
      <c r="N47" s="4"/>
      <c r="O47" s="4"/>
    </row>
    <row r="48" s="1" customFormat="1" ht="21" customHeight="1" spans="1:15">
      <c r="A48" s="9" t="s">
        <v>76</v>
      </c>
      <c r="B48" s="9"/>
      <c r="C48" s="28"/>
      <c r="D48" s="15">
        <f>SUM(D4:D47)</f>
        <v>3492.52766718905</v>
      </c>
      <c r="E48" s="15">
        <f>SUM(E4:E47)</f>
        <v>3492.527</v>
      </c>
      <c r="F48" s="29">
        <f t="shared" ref="E48:M48" si="8">SUM(F4:F47)</f>
        <v>92978.14</v>
      </c>
      <c r="G48" s="29">
        <f t="shared" si="8"/>
        <v>198451.99</v>
      </c>
      <c r="H48" s="29">
        <f t="shared" si="8"/>
        <v>13970.404</v>
      </c>
      <c r="I48" s="29">
        <f t="shared" si="8"/>
        <v>173955.02402</v>
      </c>
      <c r="J48" s="29">
        <f t="shared" si="8"/>
        <v>243361</v>
      </c>
      <c r="K48" s="29">
        <f t="shared" si="8"/>
        <v>722716.55802</v>
      </c>
      <c r="L48" s="29"/>
      <c r="M48" s="29"/>
      <c r="N48" s="4"/>
      <c r="O48" s="4"/>
    </row>
  </sheetData>
  <mergeCells count="74">
    <mergeCell ref="A1:M1"/>
    <mergeCell ref="F2:K2"/>
    <mergeCell ref="A48:B48"/>
    <mergeCell ref="A2:A3"/>
    <mergeCell ref="A4:A5"/>
    <mergeCell ref="A15:A16"/>
    <mergeCell ref="A18:A19"/>
    <mergeCell ref="A20:A28"/>
    <mergeCell ref="A29:A34"/>
    <mergeCell ref="A35:A43"/>
    <mergeCell ref="B2:B3"/>
    <mergeCell ref="B4:B5"/>
    <mergeCell ref="B15:B16"/>
    <mergeCell ref="B18:B19"/>
    <mergeCell ref="B35:B43"/>
    <mergeCell ref="C2:C3"/>
    <mergeCell ref="D2:D3"/>
    <mergeCell ref="E2:E3"/>
    <mergeCell ref="E4:E5"/>
    <mergeCell ref="E15:E16"/>
    <mergeCell ref="E18:E19"/>
    <mergeCell ref="E20:E28"/>
    <mergeCell ref="E29:E34"/>
    <mergeCell ref="E35:E43"/>
    <mergeCell ref="F4:F5"/>
    <mergeCell ref="F15:F16"/>
    <mergeCell ref="F18:F19"/>
    <mergeCell ref="F20:F28"/>
    <mergeCell ref="F29:F34"/>
    <mergeCell ref="F35:F43"/>
    <mergeCell ref="G4:G5"/>
    <mergeCell ref="G15:G16"/>
    <mergeCell ref="G18:G19"/>
    <mergeCell ref="G20:G28"/>
    <mergeCell ref="G29:G34"/>
    <mergeCell ref="G35:G43"/>
    <mergeCell ref="H4:H5"/>
    <mergeCell ref="H15:H16"/>
    <mergeCell ref="H18:H19"/>
    <mergeCell ref="H20:H28"/>
    <mergeCell ref="H29:H34"/>
    <mergeCell ref="H35:H43"/>
    <mergeCell ref="I4:I5"/>
    <mergeCell ref="I15:I16"/>
    <mergeCell ref="I18:I19"/>
    <mergeCell ref="I20:I28"/>
    <mergeCell ref="I29:I34"/>
    <mergeCell ref="I35:I43"/>
    <mergeCell ref="J4:J5"/>
    <mergeCell ref="J15:J16"/>
    <mergeCell ref="J18:J19"/>
    <mergeCell ref="J20:J28"/>
    <mergeCell ref="J29:J34"/>
    <mergeCell ref="J35:J43"/>
    <mergeCell ref="K4:K5"/>
    <mergeCell ref="K15:K16"/>
    <mergeCell ref="K18:K19"/>
    <mergeCell ref="K20:K28"/>
    <mergeCell ref="K29:K34"/>
    <mergeCell ref="K35:K43"/>
    <mergeCell ref="L2:L3"/>
    <mergeCell ref="L4:L5"/>
    <mergeCell ref="L15:L16"/>
    <mergeCell ref="L18:L19"/>
    <mergeCell ref="L20:L28"/>
    <mergeCell ref="L29:L34"/>
    <mergeCell ref="L35:L43"/>
    <mergeCell ref="M2:M3"/>
    <mergeCell ref="M4:M5"/>
    <mergeCell ref="M15:M16"/>
    <mergeCell ref="M18:M19"/>
    <mergeCell ref="M20:M28"/>
    <mergeCell ref="M29:M34"/>
    <mergeCell ref="M35:M43"/>
  </mergeCells>
  <pageMargins left="0.156944444444444" right="0.314583333333333" top="0.275" bottom="0.275" header="0.156944444444444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第二次竞价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whl</dc:creator>
  <cp:lastModifiedBy>王欢</cp:lastModifiedBy>
  <dcterms:created xsi:type="dcterms:W3CDTF">2023-03-30T05:01:00Z</dcterms:created>
  <dcterms:modified xsi:type="dcterms:W3CDTF">2023-03-31T02:23:49Z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77F048BFA005481C9267B66F56E92333</vt:lpwstr>
  </property>
  <property fmtid="{D5CDD505-2E9C-101B-9397-08002B2CF9AE}" pid="3" name="KSOProductBuildVer">
    <vt:lpwstr>2052-11.1.0.13703</vt:lpwstr>
  </property>
</Properties>
</file>